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hmqoucd-my.sharepoint.com/personal/gepa_porsche_biogas_org/Documents/Umwallung/Online_Publikation/"/>
    </mc:Choice>
  </mc:AlternateContent>
  <xr:revisionPtr revIDLastSave="0" documentId="8_{074163C6-8424-4A11-A45B-D955ADB257E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3" i="1"/>
  <c r="L3" i="1"/>
  <c r="D4" i="1"/>
  <c r="D5" i="1"/>
  <c r="D6" i="1"/>
  <c r="D3" i="1"/>
  <c r="E4" i="1" l="1"/>
  <c r="E5" i="1"/>
  <c r="E6" i="1"/>
  <c r="E3" i="1"/>
  <c r="F6" i="1" l="1"/>
  <c r="G6" i="1" s="1"/>
  <c r="I6" i="1" s="1"/>
  <c r="L6" i="1"/>
  <c r="F5" i="1"/>
  <c r="G5" i="1" s="1"/>
  <c r="I5" i="1" s="1"/>
  <c r="L5" i="1"/>
  <c r="L4" i="1"/>
  <c r="F4" i="1"/>
  <c r="G4" i="1"/>
  <c r="I4" i="1" s="1"/>
  <c r="F3" i="1"/>
  <c r="G3" i="1" s="1"/>
  <c r="I3" i="1" s="1"/>
  <c r="H5" i="1" l="1"/>
  <c r="H6" i="1"/>
  <c r="J6" i="1" s="1"/>
  <c r="H4" i="1"/>
  <c r="J4" i="1" s="1"/>
  <c r="H3" i="1"/>
  <c r="J3" i="1" s="1"/>
  <c r="J5" i="1" l="1"/>
  <c r="K5" i="1" s="1"/>
  <c r="N5" i="1" s="1"/>
  <c r="K6" i="1"/>
  <c r="N6" i="1" s="1"/>
  <c r="K4" i="1"/>
  <c r="N4" i="1" s="1"/>
  <c r="K3" i="1"/>
  <c r="N3" i="1" s="1"/>
</calcChain>
</file>

<file path=xl/sharedStrings.xml><?xml version="1.0" encoding="utf-8"?>
<sst xmlns="http://schemas.openxmlformats.org/spreadsheetml/2006/main" count="21" uniqueCount="20">
  <si>
    <t>d Behälter</t>
  </si>
  <si>
    <t>Anschüttung</t>
  </si>
  <si>
    <t>Durchmesser Behälter</t>
  </si>
  <si>
    <t>Durchmesser Krone</t>
  </si>
  <si>
    <t>Durchmesser Außenring</t>
  </si>
  <si>
    <t>Grundlagen:</t>
  </si>
  <si>
    <r>
      <t>Breite Schräge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</si>
  <si>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t xml:space="preserve">Breite Krone </t>
    </r>
    <r>
      <rPr>
        <vertAlign val="superscript"/>
        <sz val="11"/>
        <color theme="1"/>
        <rFont val="Calibri"/>
        <family val="2"/>
        <scheme val="minor"/>
      </rPr>
      <t>1</t>
    </r>
  </si>
  <si>
    <t>Breite Schräge = 2 x Höhe Anschüttung, Steigung 1:2</t>
  </si>
  <si>
    <t xml:space="preserve">Breite Krone = Mind. 0,75m; bei Höhe &gt;1,5 m = 0,75 *h </t>
  </si>
  <si>
    <t>= Eingabefelder</t>
  </si>
  <si>
    <t>Höhe Anschüttung</t>
  </si>
  <si>
    <t>Höhe Behälter</t>
  </si>
  <si>
    <t>Volumen 
gerade</t>
  </si>
  <si>
    <t>Volumen 
schräg</t>
  </si>
  <si>
    <r>
      <t>Differenz "</t>
    </r>
    <r>
      <rPr>
        <sz val="11"/>
        <color rgb="FFFFC000"/>
        <rFont val="Calibri"/>
        <family val="2"/>
        <scheme val="minor"/>
      </rPr>
      <t>eingesprates Volumen Behälter"</t>
    </r>
    <r>
      <rPr>
        <sz val="11"/>
        <rFont val="Calibri"/>
        <family val="2"/>
        <scheme val="minor"/>
      </rPr>
      <t xml:space="preserve"> - "</t>
    </r>
    <r>
      <rPr>
        <sz val="11"/>
        <color theme="7" tint="-0.499984740745262"/>
        <rFont val="Calibri"/>
        <family val="2"/>
        <scheme val="minor"/>
      </rPr>
      <t>Volumen Anschüttung</t>
    </r>
    <r>
      <rPr>
        <sz val="11"/>
        <rFont val="Calibri"/>
        <family val="2"/>
        <scheme val="minor"/>
      </rPr>
      <t>"</t>
    </r>
  </si>
  <si>
    <t>Eingabefelder</t>
  </si>
  <si>
    <t xml:space="preserve"> Volumen Behälter </t>
  </si>
  <si>
    <r>
      <t xml:space="preserve">"eingespartes Volumen" Behälter </t>
    </r>
    <r>
      <rPr>
        <sz val="8"/>
        <color theme="7"/>
        <rFont val="Calibri"/>
        <family val="2"/>
        <scheme val="minor"/>
      </rPr>
      <t xml:space="preserve">(Volumen das wegen der Anschüttung nicht mehr als Volumen oberhalb der Geländeoberkante gilt) </t>
    </r>
  </si>
  <si>
    <r>
      <t xml:space="preserve">Summe 
Volumen                 </t>
    </r>
    <r>
      <rPr>
        <sz val="8"/>
        <color theme="1"/>
        <rFont val="Calibri"/>
        <family val="2"/>
        <scheme val="minor"/>
      </rPr>
      <t xml:space="preserve">(= </t>
    </r>
    <r>
      <rPr>
        <sz val="8"/>
        <color theme="7" tint="-0.499984740745262"/>
        <rFont val="Calibri"/>
        <family val="2"/>
        <scheme val="minor"/>
      </rPr>
      <t>Volumenverlust in einem  Anschüttung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</si>
</sst>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8"/>
      <color theme="7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7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2" borderId="0" xfId="0" applyFill="1"/>
    <xf numFmtId="0" fontId="0" fillId="0" borderId="0" xfId="0" quotePrefix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Border="1"/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486506</xdr:colOff>
      <xdr:row>7</xdr:row>
      <xdr:rowOff>188302</xdr:rowOff>
    </xdr:from>
    <xdr:to>
      <xdr:col>6</xdr:col>
      <xdr:colOff>460130</xdr:colOff>
      <xdr:row>19</xdr:row>
      <xdr:rowOff>64478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9006" y="2298456"/>
          <a:ext cx="2135066" cy="2220791"/>
        </a:xfrm>
        <a:prstGeom prst="ellipse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648432</xdr:colOff>
      <xdr:row>8</xdr:row>
      <xdr:rowOff>217610</xdr:rowOff>
    </xdr:from>
    <xdr:to>
      <xdr:col>6</xdr:col>
      <xdr:colOff>276958</xdr:colOff>
      <xdr:row>18</xdr:row>
      <xdr:rowOff>64478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0932" y="2518264"/>
          <a:ext cx="1789968" cy="1810483"/>
        </a:xfrm>
        <a:prstGeom prst="ellips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810358</xdr:colOff>
      <xdr:row>9</xdr:row>
      <xdr:rowOff>217609</xdr:rowOff>
    </xdr:from>
    <xdr:to>
      <xdr:col>6</xdr:col>
      <xdr:colOff>124559</xdr:colOff>
      <xdr:row>17</xdr:row>
      <xdr:rowOff>74002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72858" y="2738071"/>
          <a:ext cx="1475643" cy="1409700"/>
        </a:xfrm>
        <a:prstGeom prst="ellipse">
          <a:avLst/>
        </a:prstGeom>
        <a:solidFill>
          <a:schemeClr val="bg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371476</xdr:colOff>
      <xdr:row>9</xdr:row>
      <xdr:rowOff>152979</xdr:rowOff>
    </xdr:from>
    <xdr:to>
      <xdr:col>10</xdr:col>
      <xdr:colOff>1066801</xdr:colOff>
      <xdr:row>19</xdr:row>
      <xdr:rowOff>28574</xdr:rowOff>
    </xdr:to>
    <xdr:pic>
      <xdr:nvPicPr>
        <xdr:cNvPr id="5" name="Grafik 4" descr="_4_0FF32F980FF32D2C003ADC19C12583B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418" y="2629479"/>
          <a:ext cx="5091479" cy="178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638175</xdr:colOff>
      <xdr:row>9</xdr:row>
      <xdr:rowOff>166687</xdr:rowOff>
    </xdr:from>
    <xdr:to>
      <xdr:col>9</xdr:col>
      <xdr:colOff>903684</xdr:colOff>
      <xdr:row>19</xdr:row>
      <xdr:rowOff>0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85310" y="2643187"/>
          <a:ext cx="2639432" cy="1738313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38100</xdr:colOff>
      <xdr:row>16</xdr:row>
      <xdr:rowOff>1</xdr:rowOff>
    </xdr:from>
    <xdr:to>
      <xdr:col>7</xdr:col>
      <xdr:colOff>602456</xdr:colOff>
      <xdr:row>19</xdr:row>
      <xdr:rowOff>1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86700" y="3429001"/>
          <a:ext cx="564356" cy="5715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920994</xdr:colOff>
      <xdr:row>16</xdr:row>
      <xdr:rowOff>20517</xdr:rowOff>
    </xdr:from>
    <xdr:to>
      <xdr:col>10</xdr:col>
      <xdr:colOff>398859</xdr:colOff>
      <xdr:row>19</xdr:row>
      <xdr:rowOff>20517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142052" y="3830517"/>
          <a:ext cx="576903" cy="57150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652463</xdr:colOff>
      <xdr:row>15</xdr:row>
      <xdr:rowOff>161925</xdr:rowOff>
    </xdr:from>
    <xdr:to>
      <xdr:col>9</xdr:col>
      <xdr:colOff>876300</xdr:colOff>
      <xdr:row>18</xdr:row>
      <xdr:rowOff>190499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36CBC1E7-2CB5-4D4A-BAA7-E2CC4C9320EC}"/>
            </a:ext>
          </a:extLst>
        </xdr:cNvPr>
        <xdr:cNvSpPr/>
      </xdr:nvSpPr>
      <xdr:spPr>
        <a:xfrm>
          <a:off x="8499598" y="3781425"/>
          <a:ext cx="2597760" cy="600074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D1" zoomScale="130" zoomScaleNormal="130" workbookViewId="0">
      <selection activeCell="N7" sqref="N7"/>
    </sheetView>
  </sheetViews>
  <sheetFormatPr baseColWidth="10" defaultRowHeight="15" x14ac:dyDescent="0.25"/>
  <cols>
    <col min="1" max="1" width="19" customWidth="1"/>
    <col min="2" max="2" width="15.5703125" customWidth="1"/>
    <col min="3" max="3" width="18.7109375" customWidth="1"/>
    <col min="4" max="4" width="18.140625" customWidth="1"/>
    <col min="5" max="5" width="17" customWidth="1"/>
    <col min="6" max="6" width="15.42578125" customWidth="1"/>
    <col min="7" max="7" width="13.85546875" customWidth="1"/>
    <col min="8" max="8" width="18.140625" customWidth="1"/>
    <col min="9" max="9" width="17.42578125" customWidth="1"/>
    <col min="10" max="10" width="16.42578125" customWidth="1"/>
    <col min="11" max="11" width="16.140625" customWidth="1"/>
    <col min="12" max="12" width="15.7109375" customWidth="1"/>
    <col min="13" max="13" width="19.42578125" customWidth="1"/>
    <col min="14" max="14" width="20.28515625" customWidth="1"/>
  </cols>
  <sheetData>
    <row r="1" spans="1:14" ht="15.75" thickBot="1" x14ac:dyDescent="0.3">
      <c r="A1" s="21"/>
      <c r="B1" s="21"/>
      <c r="C1" s="22" t="s">
        <v>1</v>
      </c>
      <c r="D1" s="18"/>
      <c r="E1" s="18"/>
      <c r="F1" s="1"/>
      <c r="G1" s="1"/>
      <c r="H1" s="1"/>
      <c r="I1" s="18" t="s">
        <v>1</v>
      </c>
      <c r="J1" s="18"/>
      <c r="K1" s="18"/>
      <c r="L1" s="1"/>
      <c r="M1" s="1"/>
    </row>
    <row r="2" spans="1:14" s="14" customFormat="1" ht="96.75" customHeight="1" x14ac:dyDescent="0.25">
      <c r="A2" s="23" t="s">
        <v>0</v>
      </c>
      <c r="B2" s="24" t="s">
        <v>12</v>
      </c>
      <c r="C2" s="25" t="s">
        <v>11</v>
      </c>
      <c r="D2" s="19" t="s">
        <v>7</v>
      </c>
      <c r="E2" s="10" t="s">
        <v>6</v>
      </c>
      <c r="F2" s="11" t="s">
        <v>2</v>
      </c>
      <c r="G2" s="12" t="s">
        <v>3</v>
      </c>
      <c r="H2" s="13" t="s">
        <v>4</v>
      </c>
      <c r="I2" s="15" t="s">
        <v>13</v>
      </c>
      <c r="J2" s="16" t="s">
        <v>14</v>
      </c>
      <c r="K2" s="10" t="s">
        <v>19</v>
      </c>
      <c r="L2" s="11" t="s">
        <v>17</v>
      </c>
      <c r="M2" s="8" t="s">
        <v>18</v>
      </c>
      <c r="N2" s="9" t="s">
        <v>15</v>
      </c>
    </row>
    <row r="3" spans="1:14" x14ac:dyDescent="0.25">
      <c r="A3" s="26">
        <v>35</v>
      </c>
      <c r="B3" s="3">
        <v>6</v>
      </c>
      <c r="C3" s="27">
        <v>1.5</v>
      </c>
      <c r="D3" s="20">
        <f>IF((C3&lt;=1.5),0.75,(C3*0.75))</f>
        <v>0.75</v>
      </c>
      <c r="E3" s="2">
        <f>C3*2</f>
        <v>3</v>
      </c>
      <c r="F3" s="2">
        <f>A3</f>
        <v>35</v>
      </c>
      <c r="G3" s="2">
        <f t="shared" ref="G3:H6" si="0">F3+2*D3</f>
        <v>36.5</v>
      </c>
      <c r="H3" s="2">
        <f t="shared" si="0"/>
        <v>42.5</v>
      </c>
      <c r="I3" s="1">
        <f>ROUND((PI()*C3/4*((G3*G3)-(F3*F3))),0)</f>
        <v>126</v>
      </c>
      <c r="J3" s="1">
        <f>ROUND(((PI()*C3/4*((H3*H3)-(G3*G3)))/2),0)</f>
        <v>279</v>
      </c>
      <c r="K3" s="1">
        <f>I3+J3</f>
        <v>405</v>
      </c>
      <c r="L3" s="1">
        <f>ROUND((PI()*$A3*$A3/4*$B3),0)</f>
        <v>5773</v>
      </c>
      <c r="M3" s="1">
        <f>ROUND((PI()*$A3*$A3/4*C3),0)</f>
        <v>1443</v>
      </c>
      <c r="N3" s="17">
        <f>M3-K3</f>
        <v>1038</v>
      </c>
    </row>
    <row r="4" spans="1:14" x14ac:dyDescent="0.25">
      <c r="A4" s="26">
        <v>32</v>
      </c>
      <c r="B4" s="3">
        <v>6</v>
      </c>
      <c r="C4" s="27">
        <v>2</v>
      </c>
      <c r="D4" s="20">
        <f t="shared" ref="D4:D6" si="1">IF((C4&lt;=1.5),0.75,(C4*0.75))</f>
        <v>1.5</v>
      </c>
      <c r="E4" s="2">
        <f t="shared" ref="E4:E6" si="2">C4*2</f>
        <v>4</v>
      </c>
      <c r="F4" s="2">
        <f>A4</f>
        <v>32</v>
      </c>
      <c r="G4" s="2">
        <f t="shared" si="0"/>
        <v>35</v>
      </c>
      <c r="H4" s="2">
        <f t="shared" si="0"/>
        <v>43</v>
      </c>
      <c r="I4" s="1">
        <f>ROUND((PI()*C4/4*((G4*G4)-(F4*F4))),0)</f>
        <v>316</v>
      </c>
      <c r="J4" s="1">
        <f>ROUND((PI()*C4/4*((H4*H4)-(G4*G4))/2),0)</f>
        <v>490</v>
      </c>
      <c r="K4" s="1">
        <f>I4+J4</f>
        <v>806</v>
      </c>
      <c r="L4" s="1">
        <f>ROUND((PI()*A4*A4/4*C4),0)</f>
        <v>1608</v>
      </c>
      <c r="M4" s="1">
        <f>ROUND((PI()*$A4*$A4/4*C4),0)</f>
        <v>1608</v>
      </c>
      <c r="N4" s="17">
        <f>M4-K4</f>
        <v>802</v>
      </c>
    </row>
    <row r="5" spans="1:14" x14ac:dyDescent="0.25">
      <c r="A5" s="26">
        <v>34</v>
      </c>
      <c r="B5" s="3">
        <v>6</v>
      </c>
      <c r="C5" s="27">
        <v>1.5</v>
      </c>
      <c r="D5" s="20">
        <f t="shared" si="1"/>
        <v>0.75</v>
      </c>
      <c r="E5" s="2">
        <f t="shared" si="2"/>
        <v>3</v>
      </c>
      <c r="F5" s="2">
        <f>A5</f>
        <v>34</v>
      </c>
      <c r="G5" s="2">
        <f t="shared" si="0"/>
        <v>35.5</v>
      </c>
      <c r="H5" s="2">
        <f t="shared" si="0"/>
        <v>41.5</v>
      </c>
      <c r="I5" s="1">
        <f>ROUND((PI()*C5/4*((G5*G5)-(F5*F5))),0)</f>
        <v>123</v>
      </c>
      <c r="J5" s="1">
        <f>ROUND((PI()*C5/4*((H5*H5)-(G5*G5))/2),0)</f>
        <v>272</v>
      </c>
      <c r="K5" s="1">
        <f>I5+J5</f>
        <v>395</v>
      </c>
      <c r="L5" s="1">
        <f>ROUND((PI()*A5*A5/4*C5),0)</f>
        <v>1362</v>
      </c>
      <c r="M5" s="1">
        <f>ROUND((PI()*$A5*$A5/4*C5),0)</f>
        <v>1362</v>
      </c>
      <c r="N5" s="17">
        <f>M5-K5</f>
        <v>967</v>
      </c>
    </row>
    <row r="6" spans="1:14" x14ac:dyDescent="0.25">
      <c r="A6" s="26">
        <v>36</v>
      </c>
      <c r="B6" s="3">
        <v>6</v>
      </c>
      <c r="C6" s="27">
        <v>2</v>
      </c>
      <c r="D6" s="20">
        <f t="shared" si="1"/>
        <v>1.5</v>
      </c>
      <c r="E6" s="2">
        <f t="shared" si="2"/>
        <v>4</v>
      </c>
      <c r="F6" s="2">
        <f>A6</f>
        <v>36</v>
      </c>
      <c r="G6" s="2">
        <f t="shared" si="0"/>
        <v>39</v>
      </c>
      <c r="H6" s="2">
        <f t="shared" si="0"/>
        <v>47</v>
      </c>
      <c r="I6" s="1">
        <f>ROUND((PI()*C6/4*((G6*G6)-(F6*F6))),0)</f>
        <v>353</v>
      </c>
      <c r="J6" s="1">
        <f>ROUND((PI()*C6/4*((H6*H6)-(G6*G6))/2),0)</f>
        <v>540</v>
      </c>
      <c r="K6" s="1">
        <f t="shared" ref="K6" si="3">I6+J6</f>
        <v>893</v>
      </c>
      <c r="L6" s="1">
        <f>ROUND((PI()*A6*A6/4*C6),0)</f>
        <v>2036</v>
      </c>
      <c r="M6" s="1">
        <f>ROUND((PI()*$A6*$A6/4*C6),0)</f>
        <v>2036</v>
      </c>
      <c r="N6" s="17">
        <f>M6-K6</f>
        <v>1143</v>
      </c>
    </row>
    <row r="7" spans="1:14" ht="15.75" thickBot="1" x14ac:dyDescent="0.3">
      <c r="A7" s="28" t="s">
        <v>16</v>
      </c>
      <c r="B7" s="29"/>
      <c r="C7" s="30"/>
    </row>
    <row r="9" spans="1:14" ht="17.25" x14ac:dyDescent="0.25">
      <c r="A9" s="4" t="s">
        <v>5</v>
      </c>
      <c r="B9" s="5">
        <v>1</v>
      </c>
      <c r="C9" t="s">
        <v>9</v>
      </c>
    </row>
    <row r="10" spans="1:14" ht="17.25" x14ac:dyDescent="0.25">
      <c r="B10" s="5">
        <v>2</v>
      </c>
      <c r="C10" t="s">
        <v>8</v>
      </c>
    </row>
    <row r="28" spans="2:3" x14ac:dyDescent="0.25">
      <c r="B28" s="6"/>
      <c r="C28" s="7" t="s">
        <v>10</v>
      </c>
    </row>
  </sheetData>
  <mergeCells count="3">
    <mergeCell ref="C1:E1"/>
    <mergeCell ref="I1:K1"/>
    <mergeCell ref="A7:C7"/>
  </mergeCell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v. Schlichtkrull</dc:creator>
  <cp:lastModifiedBy>Gepa Porsche</cp:lastModifiedBy>
  <dcterms:created xsi:type="dcterms:W3CDTF">2019-03-05T12:34:07Z</dcterms:created>
  <dcterms:modified xsi:type="dcterms:W3CDTF">2022-06-02T06:57:48Z</dcterms:modified>
</cp:coreProperties>
</file>